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\Desktop\"/>
    </mc:Choice>
  </mc:AlternateContent>
  <bookViews>
    <workbookView xWindow="0" yWindow="0" windowWidth="24960" windowHeight="13035"/>
  </bookViews>
  <sheets>
    <sheet name="BookList" sheetId="1" r:id="rId1"/>
    <sheet name="Questions" sheetId="3" r:id="rId2"/>
  </sheets>
  <definedNames>
    <definedName name="aprice">BookList!$I$3:$I$71</definedName>
    <definedName name="apurchased">BookList!$D$3:$D$71</definedName>
    <definedName name="author">BookList!$B$3:$B$71</definedName>
    <definedName name="kprice">BookList!$H$3:$H$71</definedName>
    <definedName name="kpurchased">BookList!$C$3:$C$71</definedName>
    <definedName name="pages">BookList!$G$3:$G$71</definedName>
    <definedName name="rating">BookList!$J$3:$J$71</definedName>
    <definedName name="read">BookList!$F$3:$F$71</definedName>
    <definedName name="series">BookList!$E$3:$E$71</definedName>
    <definedName name="title">BookList!$A$3:$A$71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17" i="3"/>
  <c r="D31" i="3"/>
  <c r="D12" i="3"/>
  <c r="D9" i="3"/>
  <c r="C9" i="3" l="1"/>
  <c r="D35" i="3"/>
  <c r="C35" i="3"/>
  <c r="D34" i="3"/>
  <c r="C34" i="3"/>
  <c r="D33" i="3"/>
  <c r="C33" i="3"/>
  <c r="D32" i="3"/>
  <c r="C32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C18" i="3"/>
  <c r="C17" i="3"/>
  <c r="D16" i="3"/>
  <c r="C16" i="3"/>
  <c r="D15" i="3"/>
  <c r="C15" i="3"/>
  <c r="D14" i="3"/>
  <c r="C14" i="3"/>
  <c r="D13" i="3"/>
  <c r="C13" i="3"/>
  <c r="C12" i="3"/>
  <c r="D11" i="3"/>
  <c r="C11" i="3"/>
  <c r="D10" i="3"/>
  <c r="C10" i="3"/>
  <c r="D8" i="3"/>
  <c r="C8" i="3"/>
  <c r="D7" i="3"/>
  <c r="C7" i="3"/>
  <c r="D6" i="3"/>
  <c r="C6" i="3"/>
  <c r="D5" i="3"/>
  <c r="C5" i="3"/>
  <c r="D3" i="3"/>
  <c r="C3" i="3"/>
  <c r="D4" i="3"/>
  <c r="C4" i="3"/>
  <c r="D2" i="3"/>
  <c r="C2" i="3"/>
</calcChain>
</file>

<file path=xl/sharedStrings.xml><?xml version="1.0" encoding="utf-8"?>
<sst xmlns="http://schemas.openxmlformats.org/spreadsheetml/2006/main" count="239" uniqueCount="173">
  <si>
    <t>TWISTED CRIMES a gripping detective mystery full of suspense</t>
  </si>
  <si>
    <t>MICHAEL HAMBLING</t>
  </si>
  <si>
    <t>BURIED CRIMES: a gripping detective thriller full of twists and turns</t>
  </si>
  <si>
    <t>SECRET CRIMES a gripping crime thriller full of suspense</t>
  </si>
  <si>
    <t>DEADLY CRIMES a crime thriller full of mystery and suspense</t>
  </si>
  <si>
    <t>DARK CRIMES a gripping detective thriller full of suspense</t>
  </si>
  <si>
    <t>DEAD NASTY a gripping crime thriller full of twists</t>
  </si>
  <si>
    <t>HELEN H. DURRANT</t>
  </si>
  <si>
    <t>DEAD &amp; BURIED a gripping crime thriller full of twists</t>
  </si>
  <si>
    <t>DEAD LOST a gripping detective thriller full of suspense</t>
  </si>
  <si>
    <t>DEAD LIST a gripping detective thriller full of suspense</t>
  </si>
  <si>
    <t>DEAD SILENT a gripping detective thriller full of suspense</t>
  </si>
  <si>
    <t>DEAD WRONG a gripping detective thriller full of suspense</t>
  </si>
  <si>
    <t>Cursed Command (Angel in the Whirlwind Book 3)</t>
  </si>
  <si>
    <t>Christopher Nuttall</t>
  </si>
  <si>
    <t>Falcone Strike (Angel in the Whirlwind Book 2)</t>
  </si>
  <si>
    <t>The Oncoming Storm (Angel in the Whirlwind Book 1)</t>
  </si>
  <si>
    <t>The Argus Deceit</t>
  </si>
  <si>
    <t>Chuck Grossart</t>
  </si>
  <si>
    <t>The Phoenix Descent</t>
  </si>
  <si>
    <t>The Gemini Effect</t>
  </si>
  <si>
    <t>The Girl With the Dragon Tattoo (Millennium Series Book 1)</t>
  </si>
  <si>
    <t>Stieg Larsson</t>
  </si>
  <si>
    <t>The Complete Aliens vs. Predator Omnibus</t>
  </si>
  <si>
    <t>Steve Perry</t>
  </si>
  <si>
    <t>The 7th Canon</t>
  </si>
  <si>
    <t>Robert Dugoni</t>
  </si>
  <si>
    <t>Dead Certain: A Novel</t>
  </si>
  <si>
    <t>Adam Mitzner</t>
  </si>
  <si>
    <t>Damn Fine Cherry Pie: : The Unauthorised Cookbook Inspired by the TV Show Twin Peaks</t>
  </si>
  <si>
    <t>Lindsey Bowden</t>
  </si>
  <si>
    <t>The Trapped Girl (The Tracy Crosswhite Series Book 4)</t>
  </si>
  <si>
    <t>Paying The Piper</t>
  </si>
  <si>
    <t>Simon Wood</t>
  </si>
  <si>
    <t>The Falcon Tattoo (The National Crime Agency Series Book 2)</t>
  </si>
  <si>
    <t>Bill Rogers</t>
  </si>
  <si>
    <t>The Pick, The Spade and The Crow (The National Crime Agency Series Book 1)</t>
  </si>
  <si>
    <t>Her Last Tomorrow</t>
  </si>
  <si>
    <t>Adam Croft</t>
  </si>
  <si>
    <t>Beach Lawyer (Beach Lawyer Series)</t>
  </si>
  <si>
    <t>Avery Duff</t>
  </si>
  <si>
    <t>Wrath (Faith McMann Trilogy Book 3)</t>
  </si>
  <si>
    <t>T.R. Ragan</t>
  </si>
  <si>
    <t>The Einstein Prophecy</t>
  </si>
  <si>
    <t>Robert Masello</t>
  </si>
  <si>
    <t>Hunter's Trail (Scarlett Bernard Book 3)</t>
  </si>
  <si>
    <t>Melissa F. Olson</t>
  </si>
  <si>
    <t>Trail of Dead (Scarlett Bernard Book 2)</t>
  </si>
  <si>
    <t>Dead Spots (Scarlett Bernard Book 1)</t>
  </si>
  <si>
    <t>Outrage (Faith McMann Trilogy Book 2)</t>
  </si>
  <si>
    <t>Furious (Faith McMann Trilogy Book 1)</t>
  </si>
  <si>
    <t>A Criminal Defense</t>
  </si>
  <si>
    <t>Myers</t>
  </si>
  <si>
    <t>Chains of Command (Frontlines Book 4)</t>
  </si>
  <si>
    <t>Marko Kloos</t>
  </si>
  <si>
    <t>Angles of Attack (Frontlines Book 3)</t>
  </si>
  <si>
    <t>Lines of Departure (Frontlines Book 2)</t>
  </si>
  <si>
    <t>Terms of Enlistment (Frontlines Book 1)</t>
  </si>
  <si>
    <t>Deceptive Practices</t>
  </si>
  <si>
    <t>Stop Dead (A DI Geraldine Steel Thriller Book 5)</t>
  </si>
  <si>
    <t>Leigh Russell</t>
  </si>
  <si>
    <t>Watch Me</t>
  </si>
  <si>
    <t>Angela Clarke</t>
  </si>
  <si>
    <t>Gone (Kindle Single)</t>
  </si>
  <si>
    <t>Only the Truth</t>
  </si>
  <si>
    <t>The Complete Exodus Trilogy (The Exodus Trilogy)</t>
  </si>
  <si>
    <t>Andreas Christensen</t>
  </si>
  <si>
    <t>Kickback (The DI Nick Dixon Crime Series Book 3)</t>
  </si>
  <si>
    <t>Damien Boyd</t>
  </si>
  <si>
    <t>Death Sentence (The DI Nick Dixon Crime Series Book 6)</t>
  </si>
  <si>
    <t>Head in the Sand (The DI Nick Dixon Crime Series Book 2)</t>
  </si>
  <si>
    <t>As the Crow Flies (The DI Nick Dixon Crime Series Book 1)</t>
  </si>
  <si>
    <t>Dead Level (The DI Nick Dixon Crime Series Book 5)</t>
  </si>
  <si>
    <t>Swansong (The DI Nick Dixon Crime Series Book 4)</t>
  </si>
  <si>
    <t>Holy Island: A DCI Ryan Mystery (The DCI Ryan Mysteries Book 1)</t>
  </si>
  <si>
    <t>LJ Ross</t>
  </si>
  <si>
    <t>The Winter Over</t>
  </si>
  <si>
    <t>Matthew Iden</t>
  </si>
  <si>
    <t>In the Clearing (The Tracy Crosswhite Series Book 3)</t>
  </si>
  <si>
    <t>Her Final Breath (The Tracy Crosswhite Series Book 2)</t>
  </si>
  <si>
    <t>My Sister's Grave (The Tracy Crosswhite Series Book 1)</t>
  </si>
  <si>
    <t>The Woman Next Door: A dark and twisty psychological thriller</t>
  </si>
  <si>
    <t>Cass Green</t>
  </si>
  <si>
    <t>Toward Yesterday</t>
  </si>
  <si>
    <t>Paul Antony Jones</t>
  </si>
  <si>
    <t>Charlie N. Holmberg</t>
  </si>
  <si>
    <t>The Paper Magician (The Paper Magician Series, Book 1)</t>
  </si>
  <si>
    <t>Jutta Profijt</t>
  </si>
  <si>
    <t>Craig Lancaster</t>
  </si>
  <si>
    <t>Title</t>
  </si>
  <si>
    <t>Author</t>
  </si>
  <si>
    <t>Purchased Kindle</t>
  </si>
  <si>
    <t>Purchased Audible</t>
  </si>
  <si>
    <t>Malcolm Hollingdrake</t>
  </si>
  <si>
    <t>Greg Keen</t>
  </si>
  <si>
    <t>Game Point (DCI Bennett Book 4)</t>
  </si>
  <si>
    <t>Flesh Evidence (DCI Bennett Book 3)</t>
  </si>
  <si>
    <t>Hell's Gate (DCI Bennett Book 2)</t>
  </si>
  <si>
    <t>Only The Dead (DCI Bennett Book 1)</t>
  </si>
  <si>
    <t>Soho Dead (The Soho Series Book 1)</t>
  </si>
  <si>
    <t>Midnight Curse (Disrupted Magic Book 1)</t>
  </si>
  <si>
    <t>Eeny Meeny: DI Helen Grace 1 (A DI Helen Grace Thriller)</t>
  </si>
  <si>
    <t>M. J. Arlidge</t>
  </si>
  <si>
    <t>Pages</t>
  </si>
  <si>
    <t>Morgue Drawer: Clink or Cooler? (Morgue Drawer series Book 5)</t>
  </si>
  <si>
    <t>Edward Unspooled</t>
  </si>
  <si>
    <t>Series No.</t>
  </si>
  <si>
    <t>Y</t>
  </si>
  <si>
    <t>COUNT</t>
  </si>
  <si>
    <t>COUNTA</t>
  </si>
  <si>
    <t>COUNTBLANK</t>
  </si>
  <si>
    <t>COUNTIF</t>
  </si>
  <si>
    <t>COUNTIFS</t>
  </si>
  <si>
    <t>title</t>
  </si>
  <si>
    <t>author</t>
  </si>
  <si>
    <t>kpurchased</t>
  </si>
  <si>
    <t>apurchased</t>
  </si>
  <si>
    <t>series</t>
  </si>
  <si>
    <t>kprice</t>
  </si>
  <si>
    <t>aprice</t>
  </si>
  <si>
    <t>pages</t>
  </si>
  <si>
    <t>read</t>
  </si>
  <si>
    <t>Result</t>
  </si>
  <si>
    <t>Code</t>
  </si>
  <si>
    <t>Question</t>
  </si>
  <si>
    <t>Function</t>
  </si>
  <si>
    <t>How many audiobooks are available to purchase?</t>
  </si>
  <si>
    <t>How many audio books have I purchased in 2017?</t>
  </si>
  <si>
    <t>How many still left to read or listen too from 2017 purchases?</t>
  </si>
  <si>
    <t>How many books purchased in 2017 have over 400 pages?</t>
  </si>
  <si>
    <t>How many books and audiobooks cost 3.49 or more for each?</t>
  </si>
  <si>
    <t>How many book titles have I purchased in 2017?</t>
  </si>
  <si>
    <t>How many Kindle books cost between 2.00 and 4.00 each?</t>
  </si>
  <si>
    <t>How many books are not available as Audible an Add-On?</t>
  </si>
  <si>
    <t>How many Kindle books purchased without Audible Add-on?</t>
  </si>
  <si>
    <t>SUM</t>
  </si>
  <si>
    <t>Current Kindle Price *</t>
  </si>
  <si>
    <t>Add-Audible Price *</t>
  </si>
  <si>
    <t>Read or Listened *</t>
  </si>
  <si>
    <t>* as at June 3</t>
  </si>
  <si>
    <t>SUMIF</t>
  </si>
  <si>
    <t>SUMIFS</t>
  </si>
  <si>
    <t>What is the cost of All Books purchased this year?</t>
  </si>
  <si>
    <t>What is the cost of Kindle Books purchased this year?</t>
  </si>
  <si>
    <t>What is the cost of T.R. Ragan Kindle Books purchased this year?</t>
  </si>
  <si>
    <t>What is the cost of T.R. Ragan Audible Books purchased this year?</t>
  </si>
  <si>
    <t>What is the cost of Audible Books purchased in May?</t>
  </si>
  <si>
    <t>How many book pages have I read/listened to from this list?</t>
  </si>
  <si>
    <t>What is the cost of Kindle Books purchased in May?</t>
  </si>
  <si>
    <t>How many books have I read in 2017 that were the first in a series?</t>
  </si>
  <si>
    <t>How many Books are listed with book titles beginning with 'The'?</t>
  </si>
  <si>
    <t>Cost of Audible Books available with Author names beginning with 'M'?</t>
  </si>
  <si>
    <t>Cost of Audible Books purchased with Author names beginning with 'M'?</t>
  </si>
  <si>
    <t>What is the average price of Kindle books with 'Crosswhite' in the title?</t>
  </si>
  <si>
    <t>AVERAGE</t>
  </si>
  <si>
    <t>AVERAGEA</t>
  </si>
  <si>
    <t>AVERAGEIF</t>
  </si>
  <si>
    <t>AVERAGEIFS</t>
  </si>
  <si>
    <t>What is the average price of Kindle books in the list?</t>
  </si>
  <si>
    <t>What is the average price of all books in the list?</t>
  </si>
  <si>
    <t>What is the average date of Kindle Book purchases in 2017?</t>
  </si>
  <si>
    <t>What is the average date of Audible Book purchases in 2017?</t>
  </si>
  <si>
    <t>What is the average number of pages per book read in 2017?</t>
  </si>
  <si>
    <t>What is the average number of books in a series? Includes 0 as a book!</t>
  </si>
  <si>
    <t>What is the average number of books in a series? Excludes 0 as a book!</t>
  </si>
  <si>
    <t>What is the average cost of Kindle Books purchased in April?</t>
  </si>
  <si>
    <t>What is the average cost of Audible books that I have read this year?</t>
  </si>
  <si>
    <t>rating</t>
  </si>
  <si>
    <t>Rating out of 5</t>
  </si>
  <si>
    <t>What is the average rating I gave books this year? Includes non-numeric as 0!</t>
  </si>
  <si>
    <t>What is the average rating I gave books this year? Excludes non-numeric!</t>
  </si>
  <si>
    <t>unfinished</t>
  </si>
  <si>
    <t>How many books purchased by Simon Wood?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</si>
</sst>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2" fillId="0" borderId="0" xfId="1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4" customWidth="1"/>
    <col min="2" max="2" width="19.85546875" customWidth="1"/>
    <col min="3" max="3" width="14.140625" style="2" customWidth="1"/>
    <col min="4" max="4" width="14.140625" style="3" customWidth="1"/>
    <col min="5" max="5" width="8.140625" style="3" customWidth="1"/>
    <col min="6" max="6" width="9.140625" style="3"/>
    <col min="7" max="7" width="6.28515625" style="3" customWidth="1"/>
    <col min="8" max="9" width="9.140625" style="7"/>
    <col min="11" max="16" width="10.42578125" customWidth="1"/>
  </cols>
  <sheetData>
    <row r="1" spans="1:11" s="1" customFormat="1" ht="45" x14ac:dyDescent="0.25">
      <c r="A1" s="8" t="s">
        <v>89</v>
      </c>
      <c r="B1" s="8" t="s">
        <v>90</v>
      </c>
      <c r="C1" s="9" t="s">
        <v>91</v>
      </c>
      <c r="D1" s="10" t="s">
        <v>92</v>
      </c>
      <c r="E1" s="10" t="s">
        <v>106</v>
      </c>
      <c r="F1" s="10" t="s">
        <v>138</v>
      </c>
      <c r="G1" s="10" t="s">
        <v>103</v>
      </c>
      <c r="H1" s="11" t="s">
        <v>136</v>
      </c>
      <c r="I1" s="11" t="s">
        <v>137</v>
      </c>
      <c r="J1" s="8" t="s">
        <v>168</v>
      </c>
      <c r="K1" s="10" t="s">
        <v>139</v>
      </c>
    </row>
    <row r="2" spans="1:11" x14ac:dyDescent="0.25">
      <c r="A2" s="8" t="s">
        <v>113</v>
      </c>
      <c r="B2" s="8" t="s">
        <v>114</v>
      </c>
      <c r="C2" s="9" t="s">
        <v>115</v>
      </c>
      <c r="D2" s="10" t="s">
        <v>116</v>
      </c>
      <c r="E2" s="10" t="s">
        <v>117</v>
      </c>
      <c r="F2" s="10" t="s">
        <v>121</v>
      </c>
      <c r="G2" s="10" t="s">
        <v>120</v>
      </c>
      <c r="H2" s="11" t="s">
        <v>118</v>
      </c>
      <c r="I2" s="11" t="s">
        <v>119</v>
      </c>
      <c r="J2" s="10" t="s">
        <v>167</v>
      </c>
    </row>
    <row r="3" spans="1:11" s="4" customFormat="1" x14ac:dyDescent="0.25">
      <c r="A3" t="s">
        <v>86</v>
      </c>
      <c r="B3" t="s">
        <v>85</v>
      </c>
      <c r="C3" s="2">
        <v>42741</v>
      </c>
      <c r="D3" s="2">
        <v>42874</v>
      </c>
      <c r="E3" s="3">
        <v>1</v>
      </c>
      <c r="F3" s="3"/>
      <c r="G3" s="3">
        <v>226</v>
      </c>
      <c r="H3" s="7">
        <v>3.32</v>
      </c>
      <c r="I3" s="7">
        <v>3.49</v>
      </c>
      <c r="J3"/>
      <c r="K3"/>
    </row>
    <row r="4" spans="1:11" s="4" customFormat="1" x14ac:dyDescent="0.25">
      <c r="A4" t="s">
        <v>83</v>
      </c>
      <c r="B4" t="s">
        <v>84</v>
      </c>
      <c r="C4" s="2">
        <v>42743</v>
      </c>
      <c r="D4" s="2">
        <v>42889</v>
      </c>
      <c r="E4" s="3">
        <v>0</v>
      </c>
      <c r="F4" s="3"/>
      <c r="G4" s="3">
        <v>290</v>
      </c>
      <c r="H4" s="7">
        <v>3.49</v>
      </c>
      <c r="I4" s="7">
        <v>3.49</v>
      </c>
      <c r="J4"/>
      <c r="K4"/>
    </row>
    <row r="5" spans="1:11" s="4" customFormat="1" x14ac:dyDescent="0.25">
      <c r="A5" t="s">
        <v>81</v>
      </c>
      <c r="B5" t="s">
        <v>82</v>
      </c>
      <c r="C5" s="2">
        <v>42746</v>
      </c>
      <c r="D5" s="2">
        <v>42762</v>
      </c>
      <c r="E5" s="3">
        <v>0</v>
      </c>
      <c r="F5" s="3"/>
      <c r="G5" s="3">
        <v>304</v>
      </c>
      <c r="H5" s="7">
        <v>1.99</v>
      </c>
      <c r="I5" s="7">
        <v>2.99</v>
      </c>
      <c r="J5"/>
      <c r="K5"/>
    </row>
    <row r="6" spans="1:11" s="4" customFormat="1" x14ac:dyDescent="0.25">
      <c r="A6" t="s">
        <v>80</v>
      </c>
      <c r="B6" t="s">
        <v>26</v>
      </c>
      <c r="C6" s="2">
        <v>42749</v>
      </c>
      <c r="D6" s="2">
        <v>42762</v>
      </c>
      <c r="E6" s="3">
        <v>1</v>
      </c>
      <c r="F6" s="3" t="s">
        <v>107</v>
      </c>
      <c r="G6" s="3">
        <v>401</v>
      </c>
      <c r="H6" s="7">
        <v>3.98</v>
      </c>
      <c r="I6" s="7">
        <v>3.49</v>
      </c>
      <c r="J6" s="3">
        <v>4</v>
      </c>
      <c r="K6"/>
    </row>
    <row r="7" spans="1:11" s="4" customFormat="1" x14ac:dyDescent="0.25">
      <c r="A7" t="s">
        <v>79</v>
      </c>
      <c r="B7" t="s">
        <v>26</v>
      </c>
      <c r="C7" s="2">
        <v>42749</v>
      </c>
      <c r="D7" s="2">
        <v>42880</v>
      </c>
      <c r="E7" s="3">
        <v>2</v>
      </c>
      <c r="F7" s="3"/>
      <c r="G7" s="3">
        <v>406</v>
      </c>
      <c r="H7" s="7">
        <v>3.98</v>
      </c>
      <c r="I7" s="7">
        <v>3.49</v>
      </c>
      <c r="J7"/>
      <c r="K7"/>
    </row>
    <row r="8" spans="1:11" s="4" customFormat="1" x14ac:dyDescent="0.25">
      <c r="A8" t="s">
        <v>78</v>
      </c>
      <c r="B8" t="s">
        <v>26</v>
      </c>
      <c r="C8" s="2">
        <v>42749</v>
      </c>
      <c r="D8" s="2">
        <v>42880</v>
      </c>
      <c r="E8" s="3">
        <v>3</v>
      </c>
      <c r="F8" s="3"/>
      <c r="G8" s="3">
        <v>366</v>
      </c>
      <c r="H8" s="7">
        <v>3.98</v>
      </c>
      <c r="I8" s="7">
        <v>3.49</v>
      </c>
      <c r="J8"/>
      <c r="K8"/>
    </row>
    <row r="9" spans="1:11" s="4" customFormat="1" x14ac:dyDescent="0.25">
      <c r="A9" t="s">
        <v>76</v>
      </c>
      <c r="B9" t="s">
        <v>77</v>
      </c>
      <c r="C9" s="2">
        <v>42759</v>
      </c>
      <c r="D9" s="2">
        <v>42786</v>
      </c>
      <c r="E9" s="3">
        <v>0</v>
      </c>
      <c r="F9" s="3" t="s">
        <v>107</v>
      </c>
      <c r="G9" s="3">
        <v>354</v>
      </c>
      <c r="H9" s="7">
        <v>3.79</v>
      </c>
      <c r="I9" s="7">
        <v>3.49</v>
      </c>
      <c r="J9" t="s">
        <v>171</v>
      </c>
      <c r="K9"/>
    </row>
    <row r="10" spans="1:11" s="4" customFormat="1" x14ac:dyDescent="0.25">
      <c r="A10" t="s">
        <v>74</v>
      </c>
      <c r="B10" t="s">
        <v>75</v>
      </c>
      <c r="C10" s="2">
        <v>42760</v>
      </c>
      <c r="D10" s="2">
        <v>42760</v>
      </c>
      <c r="E10" s="3">
        <v>1</v>
      </c>
      <c r="F10" s="3" t="s">
        <v>107</v>
      </c>
      <c r="G10" s="3">
        <v>318</v>
      </c>
      <c r="H10" s="7">
        <v>1.99</v>
      </c>
      <c r="I10" s="7">
        <v>2.99</v>
      </c>
      <c r="J10" s="3">
        <v>3</v>
      </c>
      <c r="K10"/>
    </row>
    <row r="11" spans="1:11" x14ac:dyDescent="0.25">
      <c r="A11" t="s">
        <v>65</v>
      </c>
      <c r="B11" t="s">
        <v>66</v>
      </c>
      <c r="C11" s="2">
        <v>42774</v>
      </c>
      <c r="D11" s="2">
        <v>42774</v>
      </c>
      <c r="E11" s="3">
        <v>0</v>
      </c>
      <c r="F11" s="3" t="s">
        <v>107</v>
      </c>
      <c r="G11" s="3">
        <v>545</v>
      </c>
      <c r="H11" s="7">
        <v>5.49</v>
      </c>
      <c r="I11" s="7">
        <v>3.99</v>
      </c>
      <c r="J11" s="3">
        <v>3</v>
      </c>
    </row>
    <row r="12" spans="1:11" x14ac:dyDescent="0.25">
      <c r="A12" t="s">
        <v>71</v>
      </c>
      <c r="B12" t="s">
        <v>68</v>
      </c>
      <c r="C12" s="2">
        <v>42774</v>
      </c>
      <c r="D12" s="2">
        <v>42838</v>
      </c>
      <c r="E12" s="3">
        <v>1</v>
      </c>
      <c r="G12" s="3">
        <v>173</v>
      </c>
      <c r="H12" s="7">
        <v>0.99</v>
      </c>
      <c r="I12" s="7">
        <v>3.49</v>
      </c>
    </row>
    <row r="13" spans="1:11" x14ac:dyDescent="0.25">
      <c r="A13" t="s">
        <v>70</v>
      </c>
      <c r="B13" t="s">
        <v>68</v>
      </c>
      <c r="C13" s="2">
        <v>42774</v>
      </c>
      <c r="E13" s="3">
        <v>2</v>
      </c>
      <c r="G13" s="3">
        <v>209</v>
      </c>
      <c r="H13" s="7">
        <v>0.99</v>
      </c>
      <c r="I13" s="7">
        <v>3.49</v>
      </c>
    </row>
    <row r="14" spans="1:11" x14ac:dyDescent="0.25">
      <c r="A14" t="s">
        <v>67</v>
      </c>
      <c r="B14" t="s">
        <v>68</v>
      </c>
      <c r="C14" s="2">
        <v>42774</v>
      </c>
      <c r="E14" s="3">
        <v>3</v>
      </c>
      <c r="G14" s="3">
        <v>225</v>
      </c>
      <c r="H14" s="7">
        <v>0.99</v>
      </c>
      <c r="I14" s="7">
        <v>3.49</v>
      </c>
    </row>
    <row r="15" spans="1:11" x14ac:dyDescent="0.25">
      <c r="A15" t="s">
        <v>73</v>
      </c>
      <c r="B15" t="s">
        <v>68</v>
      </c>
      <c r="C15" s="2">
        <v>42774</v>
      </c>
      <c r="E15" s="3">
        <v>4</v>
      </c>
      <c r="G15" s="3">
        <v>289</v>
      </c>
      <c r="H15" s="7">
        <v>0.99</v>
      </c>
      <c r="I15" s="7">
        <v>3.49</v>
      </c>
    </row>
    <row r="16" spans="1:11" x14ac:dyDescent="0.25">
      <c r="A16" t="s">
        <v>72</v>
      </c>
      <c r="B16" t="s">
        <v>68</v>
      </c>
      <c r="C16" s="2">
        <v>42774</v>
      </c>
      <c r="E16" s="3">
        <v>5</v>
      </c>
      <c r="G16" s="3">
        <v>370</v>
      </c>
      <c r="H16" s="7">
        <v>0.99</v>
      </c>
      <c r="I16" s="7">
        <v>3.49</v>
      </c>
    </row>
    <row r="17" spans="1:10" x14ac:dyDescent="0.25">
      <c r="A17" t="s">
        <v>69</v>
      </c>
      <c r="B17" t="s">
        <v>68</v>
      </c>
      <c r="C17" s="2">
        <v>42774</v>
      </c>
      <c r="E17" s="3">
        <v>6</v>
      </c>
      <c r="G17" s="3">
        <v>354</v>
      </c>
      <c r="H17" s="7">
        <v>0.99</v>
      </c>
      <c r="I17" s="7">
        <v>3.49</v>
      </c>
    </row>
    <row r="18" spans="1:10" x14ac:dyDescent="0.25">
      <c r="A18" t="s">
        <v>63</v>
      </c>
      <c r="B18" t="s">
        <v>38</v>
      </c>
      <c r="C18" s="2">
        <v>42790</v>
      </c>
      <c r="D18" s="2">
        <v>42790</v>
      </c>
      <c r="E18" s="3">
        <v>0</v>
      </c>
      <c r="F18" s="3" t="s">
        <v>107</v>
      </c>
      <c r="G18" s="3">
        <v>38</v>
      </c>
      <c r="H18" s="7">
        <v>0.99</v>
      </c>
      <c r="I18" s="7">
        <v>2.99</v>
      </c>
      <c r="J18" s="3">
        <v>4</v>
      </c>
    </row>
    <row r="19" spans="1:10" x14ac:dyDescent="0.25">
      <c r="A19" t="s">
        <v>64</v>
      </c>
      <c r="B19" t="s">
        <v>38</v>
      </c>
      <c r="C19" s="2">
        <v>42790</v>
      </c>
      <c r="D19" s="2">
        <v>42834</v>
      </c>
      <c r="E19" s="3">
        <v>0</v>
      </c>
      <c r="G19" s="3">
        <v>270</v>
      </c>
      <c r="H19" s="7">
        <v>1</v>
      </c>
      <c r="I19" s="7">
        <v>3.49</v>
      </c>
    </row>
    <row r="20" spans="1:10" x14ac:dyDescent="0.25">
      <c r="A20" t="s">
        <v>61</v>
      </c>
      <c r="B20" t="s">
        <v>62</v>
      </c>
      <c r="C20" s="2">
        <v>42791</v>
      </c>
      <c r="D20" s="2">
        <v>42791</v>
      </c>
      <c r="E20" s="3">
        <v>0</v>
      </c>
      <c r="G20" s="3">
        <v>368</v>
      </c>
      <c r="H20" s="7">
        <v>2.99</v>
      </c>
      <c r="I20" s="7">
        <v>2.99</v>
      </c>
    </row>
    <row r="21" spans="1:10" x14ac:dyDescent="0.25">
      <c r="A21" t="s">
        <v>59</v>
      </c>
      <c r="B21" t="s">
        <v>60</v>
      </c>
      <c r="C21" s="2">
        <v>42791</v>
      </c>
      <c r="D21" s="2">
        <v>42791</v>
      </c>
      <c r="E21" s="3">
        <v>5</v>
      </c>
      <c r="F21" s="3" t="s">
        <v>107</v>
      </c>
      <c r="G21" s="3">
        <v>473</v>
      </c>
      <c r="H21" s="7">
        <v>4.79</v>
      </c>
      <c r="I21" s="7">
        <v>3.49</v>
      </c>
      <c r="J21" s="3">
        <v>5</v>
      </c>
    </row>
    <row r="22" spans="1:10" x14ac:dyDescent="0.25">
      <c r="A22" t="s">
        <v>58</v>
      </c>
      <c r="B22" t="s">
        <v>33</v>
      </c>
      <c r="C22" s="2">
        <v>42794</v>
      </c>
      <c r="D22" s="2">
        <v>42794</v>
      </c>
      <c r="E22" s="3">
        <v>0</v>
      </c>
      <c r="G22" s="3">
        <v>354</v>
      </c>
      <c r="H22" s="7">
        <v>3.98</v>
      </c>
      <c r="I22" s="7">
        <v>3.49</v>
      </c>
    </row>
    <row r="23" spans="1:10" x14ac:dyDescent="0.25">
      <c r="A23" t="s">
        <v>57</v>
      </c>
      <c r="B23" t="s">
        <v>54</v>
      </c>
      <c r="C23" s="2">
        <v>42794</v>
      </c>
      <c r="D23" s="2">
        <v>42794</v>
      </c>
      <c r="E23" s="3">
        <v>1</v>
      </c>
      <c r="G23" s="3">
        <v>347</v>
      </c>
      <c r="H23" s="7">
        <v>3.98</v>
      </c>
      <c r="I23" s="7">
        <v>3.49</v>
      </c>
    </row>
    <row r="24" spans="1:10" x14ac:dyDescent="0.25">
      <c r="A24" t="s">
        <v>56</v>
      </c>
      <c r="B24" t="s">
        <v>54</v>
      </c>
      <c r="C24" s="2">
        <v>42794</v>
      </c>
      <c r="E24" s="3">
        <v>2</v>
      </c>
      <c r="G24" s="3">
        <v>329</v>
      </c>
      <c r="H24" s="7">
        <v>3.98</v>
      </c>
      <c r="I24" s="7">
        <v>2.99</v>
      </c>
    </row>
    <row r="25" spans="1:10" x14ac:dyDescent="0.25">
      <c r="A25" t="s">
        <v>55</v>
      </c>
      <c r="B25" t="s">
        <v>54</v>
      </c>
      <c r="C25" s="2">
        <v>42794</v>
      </c>
      <c r="E25" s="3">
        <v>3</v>
      </c>
      <c r="G25" s="3">
        <v>352</v>
      </c>
      <c r="H25" s="7">
        <v>3.98</v>
      </c>
      <c r="I25" s="7">
        <v>3.49</v>
      </c>
    </row>
    <row r="26" spans="1:10" x14ac:dyDescent="0.25">
      <c r="A26" t="s">
        <v>53</v>
      </c>
      <c r="B26" t="s">
        <v>54</v>
      </c>
      <c r="C26" s="2">
        <v>42794</v>
      </c>
      <c r="E26" s="3">
        <v>4</v>
      </c>
      <c r="G26" s="3">
        <v>386</v>
      </c>
      <c r="H26" s="7">
        <v>3.98</v>
      </c>
      <c r="I26" s="7">
        <v>3.49</v>
      </c>
    </row>
    <row r="27" spans="1:10" x14ac:dyDescent="0.25">
      <c r="A27" t="s">
        <v>51</v>
      </c>
      <c r="B27" t="s">
        <v>52</v>
      </c>
      <c r="C27" s="2">
        <v>42795</v>
      </c>
      <c r="E27" s="3">
        <v>0</v>
      </c>
      <c r="G27" s="3">
        <v>382</v>
      </c>
      <c r="H27" s="7">
        <v>3.98</v>
      </c>
      <c r="I27" s="7">
        <v>3.49</v>
      </c>
    </row>
    <row r="28" spans="1:10" x14ac:dyDescent="0.25">
      <c r="A28" t="s">
        <v>48</v>
      </c>
      <c r="B28" t="s">
        <v>46</v>
      </c>
      <c r="C28" s="2">
        <v>42820</v>
      </c>
      <c r="D28" s="2">
        <v>42820</v>
      </c>
      <c r="E28" s="3">
        <v>1</v>
      </c>
      <c r="G28" s="3">
        <v>293</v>
      </c>
      <c r="H28" s="7">
        <v>3.98</v>
      </c>
      <c r="I28" s="7">
        <v>3.49</v>
      </c>
    </row>
    <row r="29" spans="1:10" x14ac:dyDescent="0.25">
      <c r="A29" t="s">
        <v>50</v>
      </c>
      <c r="B29" t="s">
        <v>42</v>
      </c>
      <c r="C29" s="2">
        <v>42820</v>
      </c>
      <c r="D29" s="2">
        <v>42820</v>
      </c>
      <c r="E29" s="3">
        <v>1</v>
      </c>
      <c r="F29" s="3" t="s">
        <v>107</v>
      </c>
      <c r="G29" s="3">
        <v>318</v>
      </c>
      <c r="H29" s="7">
        <v>3.98</v>
      </c>
      <c r="I29" s="7">
        <v>3.49</v>
      </c>
      <c r="J29" s="3">
        <v>5</v>
      </c>
    </row>
    <row r="30" spans="1:10" x14ac:dyDescent="0.25">
      <c r="A30" t="s">
        <v>47</v>
      </c>
      <c r="B30" t="s">
        <v>46</v>
      </c>
      <c r="C30" s="2">
        <v>42820</v>
      </c>
      <c r="D30" s="2">
        <v>42821</v>
      </c>
      <c r="E30" s="3">
        <v>2</v>
      </c>
      <c r="G30" s="3">
        <v>310</v>
      </c>
      <c r="H30" s="7">
        <v>3.98</v>
      </c>
      <c r="I30" s="7">
        <v>3.49</v>
      </c>
    </row>
    <row r="31" spans="1:10" x14ac:dyDescent="0.25">
      <c r="A31" t="s">
        <v>49</v>
      </c>
      <c r="B31" t="s">
        <v>42</v>
      </c>
      <c r="C31" s="2">
        <v>42820</v>
      </c>
      <c r="D31" s="2">
        <v>42820</v>
      </c>
      <c r="E31" s="3">
        <v>2</v>
      </c>
      <c r="G31" s="3">
        <v>300</v>
      </c>
      <c r="H31" s="7">
        <v>3.98</v>
      </c>
      <c r="I31" s="7">
        <v>3.99</v>
      </c>
    </row>
    <row r="32" spans="1:10" x14ac:dyDescent="0.25">
      <c r="A32" t="s">
        <v>45</v>
      </c>
      <c r="B32" t="s">
        <v>46</v>
      </c>
      <c r="C32" s="2">
        <v>42820</v>
      </c>
      <c r="D32" s="2">
        <v>42821</v>
      </c>
      <c r="E32" s="3">
        <v>3</v>
      </c>
      <c r="G32" s="3">
        <v>386</v>
      </c>
      <c r="H32" s="7">
        <v>3.98</v>
      </c>
      <c r="I32" s="7">
        <v>3.49</v>
      </c>
    </row>
    <row r="33" spans="1:9" x14ac:dyDescent="0.25">
      <c r="A33" t="s">
        <v>43</v>
      </c>
      <c r="B33" t="s">
        <v>44</v>
      </c>
      <c r="C33" s="2">
        <v>42821</v>
      </c>
      <c r="D33" s="2">
        <v>42821</v>
      </c>
      <c r="E33" s="3">
        <v>0</v>
      </c>
      <c r="G33" s="3">
        <v>338</v>
      </c>
      <c r="H33" s="7">
        <v>3.98</v>
      </c>
      <c r="I33" s="7">
        <v>2.99</v>
      </c>
    </row>
    <row r="34" spans="1:9" x14ac:dyDescent="0.25">
      <c r="A34" t="s">
        <v>41</v>
      </c>
      <c r="B34" t="s">
        <v>42</v>
      </c>
      <c r="C34" s="2">
        <v>42821</v>
      </c>
      <c r="D34" s="2">
        <v>42821</v>
      </c>
      <c r="E34" s="3">
        <v>3</v>
      </c>
      <c r="G34" s="3">
        <v>258</v>
      </c>
      <c r="H34" s="7">
        <v>3.98</v>
      </c>
      <c r="I34" s="7">
        <v>3.49</v>
      </c>
    </row>
    <row r="35" spans="1:9" x14ac:dyDescent="0.25">
      <c r="A35" t="s">
        <v>39</v>
      </c>
      <c r="B35" t="s">
        <v>40</v>
      </c>
      <c r="C35" s="2">
        <v>42827</v>
      </c>
      <c r="E35" s="3">
        <v>1</v>
      </c>
      <c r="G35" s="3">
        <v>382</v>
      </c>
      <c r="H35" s="7">
        <v>3.98</v>
      </c>
      <c r="I35" s="7">
        <v>3.49</v>
      </c>
    </row>
    <row r="36" spans="1:9" x14ac:dyDescent="0.25">
      <c r="A36" t="s">
        <v>37</v>
      </c>
      <c r="B36" t="s">
        <v>38</v>
      </c>
      <c r="C36" s="2">
        <v>42834</v>
      </c>
      <c r="D36" s="2">
        <v>42834</v>
      </c>
      <c r="E36" s="3">
        <v>0</v>
      </c>
      <c r="G36" s="3">
        <v>256</v>
      </c>
      <c r="H36" s="7">
        <v>3.98</v>
      </c>
      <c r="I36" s="7">
        <v>3.49</v>
      </c>
    </row>
    <row r="37" spans="1:9" x14ac:dyDescent="0.25">
      <c r="A37" t="s">
        <v>36</v>
      </c>
      <c r="B37" t="s">
        <v>35</v>
      </c>
      <c r="C37" s="2">
        <v>42834</v>
      </c>
      <c r="D37" s="2">
        <v>42834</v>
      </c>
      <c r="E37" s="3">
        <v>1</v>
      </c>
      <c r="G37" s="3">
        <v>366</v>
      </c>
      <c r="H37" s="7">
        <v>1.99</v>
      </c>
      <c r="I37" s="7">
        <v>2.99</v>
      </c>
    </row>
    <row r="38" spans="1:9" x14ac:dyDescent="0.25">
      <c r="A38" t="s">
        <v>34</v>
      </c>
      <c r="B38" t="s">
        <v>35</v>
      </c>
      <c r="C38" s="2">
        <v>42834</v>
      </c>
      <c r="D38" s="2">
        <v>42834</v>
      </c>
      <c r="E38" s="3">
        <v>2</v>
      </c>
      <c r="G38" s="3">
        <v>388</v>
      </c>
      <c r="H38" s="7">
        <v>1.99</v>
      </c>
      <c r="I38" s="7">
        <v>2.99</v>
      </c>
    </row>
    <row r="39" spans="1:9" x14ac:dyDescent="0.25">
      <c r="A39" t="s">
        <v>32</v>
      </c>
      <c r="B39" t="s">
        <v>33</v>
      </c>
      <c r="C39" s="2">
        <v>42868</v>
      </c>
      <c r="D39" s="2">
        <v>42868</v>
      </c>
      <c r="E39" s="3">
        <v>0</v>
      </c>
      <c r="G39" s="3">
        <v>362</v>
      </c>
      <c r="H39" s="7">
        <v>3.49</v>
      </c>
      <c r="I39" s="7">
        <v>3.49</v>
      </c>
    </row>
    <row r="40" spans="1:9" x14ac:dyDescent="0.25">
      <c r="A40" t="s">
        <v>27</v>
      </c>
      <c r="B40" t="s">
        <v>28</v>
      </c>
      <c r="C40" s="2">
        <v>42870</v>
      </c>
      <c r="E40" s="3">
        <v>0</v>
      </c>
      <c r="G40" s="3">
        <v>348</v>
      </c>
      <c r="H40" s="7">
        <v>3.99</v>
      </c>
      <c r="I40" s="7">
        <v>3.49</v>
      </c>
    </row>
    <row r="41" spans="1:9" x14ac:dyDescent="0.25">
      <c r="A41" t="s">
        <v>29</v>
      </c>
      <c r="B41" t="s">
        <v>30</v>
      </c>
      <c r="C41" s="2">
        <v>42870</v>
      </c>
      <c r="E41" s="3">
        <v>0</v>
      </c>
      <c r="G41" s="3">
        <v>224</v>
      </c>
      <c r="H41" s="7">
        <v>9.99</v>
      </c>
    </row>
    <row r="42" spans="1:9" x14ac:dyDescent="0.25">
      <c r="A42" t="s">
        <v>31</v>
      </c>
      <c r="B42" t="s">
        <v>26</v>
      </c>
      <c r="C42" s="2">
        <v>42870</v>
      </c>
      <c r="D42" s="2">
        <v>42880</v>
      </c>
      <c r="E42" s="3">
        <v>4</v>
      </c>
      <c r="G42" s="3">
        <v>358</v>
      </c>
      <c r="H42" s="7">
        <v>3.98</v>
      </c>
      <c r="I42" s="7">
        <v>3.49</v>
      </c>
    </row>
    <row r="43" spans="1:9" x14ac:dyDescent="0.25">
      <c r="A43" t="s">
        <v>23</v>
      </c>
      <c r="B43" t="s">
        <v>24</v>
      </c>
      <c r="C43" s="2">
        <v>42880</v>
      </c>
      <c r="E43" s="3">
        <v>0</v>
      </c>
      <c r="G43" s="3">
        <v>608</v>
      </c>
      <c r="H43" s="7">
        <v>4.74</v>
      </c>
    </row>
    <row r="44" spans="1:9" x14ac:dyDescent="0.25">
      <c r="A44" t="s">
        <v>25</v>
      </c>
      <c r="B44" t="s">
        <v>26</v>
      </c>
      <c r="C44" s="2">
        <v>42880</v>
      </c>
      <c r="D44" s="2">
        <v>42880</v>
      </c>
      <c r="E44" s="3">
        <v>0</v>
      </c>
      <c r="G44" s="3">
        <v>336</v>
      </c>
      <c r="H44" s="7">
        <v>3.98</v>
      </c>
      <c r="I44" s="7">
        <v>3.49</v>
      </c>
    </row>
    <row r="45" spans="1:9" x14ac:dyDescent="0.25">
      <c r="A45" t="s">
        <v>21</v>
      </c>
      <c r="B45" t="s">
        <v>22</v>
      </c>
      <c r="C45" s="2">
        <v>42880</v>
      </c>
      <c r="D45" s="2">
        <v>42880</v>
      </c>
      <c r="E45" s="3">
        <v>1</v>
      </c>
      <c r="G45" s="3">
        <v>546</v>
      </c>
      <c r="H45" s="7">
        <v>3.99</v>
      </c>
      <c r="I45" s="7">
        <v>4.99</v>
      </c>
    </row>
    <row r="46" spans="1:9" x14ac:dyDescent="0.25">
      <c r="A46" t="s">
        <v>17</v>
      </c>
      <c r="B46" t="s">
        <v>18</v>
      </c>
      <c r="C46" s="2">
        <v>42881</v>
      </c>
      <c r="D46" s="2">
        <v>42881</v>
      </c>
      <c r="E46" s="3">
        <v>0</v>
      </c>
      <c r="G46" s="3">
        <v>316</v>
      </c>
      <c r="H46" s="7">
        <v>3.98</v>
      </c>
      <c r="I46" s="7">
        <v>3.49</v>
      </c>
    </row>
    <row r="47" spans="1:9" x14ac:dyDescent="0.25">
      <c r="A47" t="s">
        <v>19</v>
      </c>
      <c r="B47" t="s">
        <v>18</v>
      </c>
      <c r="C47" s="2">
        <v>42881</v>
      </c>
      <c r="D47" s="2">
        <v>42881</v>
      </c>
      <c r="E47" s="3">
        <v>0</v>
      </c>
      <c r="G47" s="3">
        <v>370</v>
      </c>
      <c r="H47" s="7">
        <v>3.98</v>
      </c>
      <c r="I47" s="7">
        <v>3.49</v>
      </c>
    </row>
    <row r="48" spans="1:9" x14ac:dyDescent="0.25">
      <c r="A48" t="s">
        <v>20</v>
      </c>
      <c r="B48" t="s">
        <v>18</v>
      </c>
      <c r="C48" s="2">
        <v>42881</v>
      </c>
      <c r="D48" s="2">
        <v>42881</v>
      </c>
      <c r="E48" s="3">
        <v>0</v>
      </c>
      <c r="G48" s="3">
        <v>365</v>
      </c>
      <c r="H48" s="7">
        <v>3.74</v>
      </c>
      <c r="I48" s="7">
        <v>3.49</v>
      </c>
    </row>
    <row r="49" spans="1:11" x14ac:dyDescent="0.25">
      <c r="A49" t="s">
        <v>16</v>
      </c>
      <c r="B49" t="s">
        <v>14</v>
      </c>
      <c r="C49" s="2">
        <v>42883</v>
      </c>
      <c r="D49" s="2">
        <v>42883</v>
      </c>
      <c r="E49" s="3">
        <v>1</v>
      </c>
      <c r="G49" s="3">
        <v>418</v>
      </c>
      <c r="H49" s="7">
        <v>3.98</v>
      </c>
      <c r="I49" s="7">
        <v>3.49</v>
      </c>
    </row>
    <row r="50" spans="1:11" x14ac:dyDescent="0.25">
      <c r="A50" t="s">
        <v>15</v>
      </c>
      <c r="B50" t="s">
        <v>14</v>
      </c>
      <c r="C50" s="2">
        <v>42883</v>
      </c>
      <c r="E50" s="3">
        <v>2</v>
      </c>
      <c r="G50" s="3">
        <v>414</v>
      </c>
      <c r="H50" s="7">
        <v>3.98</v>
      </c>
      <c r="I50" s="7">
        <v>3.49</v>
      </c>
    </row>
    <row r="51" spans="1:11" x14ac:dyDescent="0.25">
      <c r="A51" t="s">
        <v>13</v>
      </c>
      <c r="B51" t="s">
        <v>14</v>
      </c>
      <c r="C51" s="2">
        <v>42883</v>
      </c>
      <c r="E51" s="3">
        <v>3</v>
      </c>
      <c r="G51" s="3">
        <v>416</v>
      </c>
      <c r="H51" s="7">
        <v>3.98</v>
      </c>
      <c r="I51" s="7">
        <v>3.49</v>
      </c>
    </row>
    <row r="52" spans="1:11" x14ac:dyDescent="0.25">
      <c r="A52" t="s">
        <v>5</v>
      </c>
      <c r="B52" t="s">
        <v>1</v>
      </c>
      <c r="C52" s="2">
        <v>42885</v>
      </c>
      <c r="D52" s="2">
        <v>42885</v>
      </c>
      <c r="E52" s="3">
        <v>1</v>
      </c>
      <c r="G52" s="3">
        <v>281</v>
      </c>
      <c r="H52" s="7">
        <v>1.99</v>
      </c>
      <c r="I52" s="7">
        <v>2.99</v>
      </c>
    </row>
    <row r="53" spans="1:11" x14ac:dyDescent="0.25">
      <c r="A53" t="s">
        <v>12</v>
      </c>
      <c r="B53" t="s">
        <v>7</v>
      </c>
      <c r="C53" s="2">
        <v>42885</v>
      </c>
      <c r="D53" s="2">
        <v>42885</v>
      </c>
      <c r="E53" s="3">
        <v>1</v>
      </c>
      <c r="G53" s="3">
        <v>197</v>
      </c>
      <c r="H53" s="7">
        <v>1.99</v>
      </c>
      <c r="I53" s="7">
        <v>2.99</v>
      </c>
    </row>
    <row r="54" spans="1:11" x14ac:dyDescent="0.25">
      <c r="A54" t="s">
        <v>4</v>
      </c>
      <c r="B54" t="s">
        <v>1</v>
      </c>
      <c r="C54" s="2">
        <v>42885</v>
      </c>
      <c r="E54" s="3">
        <v>2</v>
      </c>
      <c r="G54" s="3">
        <v>282</v>
      </c>
      <c r="H54" s="7">
        <v>1.99</v>
      </c>
      <c r="I54" s="7">
        <v>2.99</v>
      </c>
    </row>
    <row r="55" spans="1:11" x14ac:dyDescent="0.25">
      <c r="A55" t="s">
        <v>11</v>
      </c>
      <c r="B55" t="s">
        <v>7</v>
      </c>
      <c r="C55" s="2">
        <v>42885</v>
      </c>
      <c r="D55" s="2">
        <v>42885</v>
      </c>
      <c r="E55" s="3">
        <v>2</v>
      </c>
      <c r="G55" s="3">
        <v>220</v>
      </c>
      <c r="H55" s="7">
        <v>1.99</v>
      </c>
      <c r="I55" s="7">
        <v>2.99</v>
      </c>
    </row>
    <row r="56" spans="1:11" x14ac:dyDescent="0.25">
      <c r="A56" t="s">
        <v>3</v>
      </c>
      <c r="B56" t="s">
        <v>1</v>
      </c>
      <c r="C56" s="2">
        <v>42885</v>
      </c>
      <c r="E56" s="3">
        <v>3</v>
      </c>
      <c r="G56" s="3">
        <v>270</v>
      </c>
      <c r="H56" s="7">
        <v>1.99</v>
      </c>
      <c r="I56" s="7">
        <v>2.99</v>
      </c>
    </row>
    <row r="57" spans="1:11" x14ac:dyDescent="0.25">
      <c r="A57" t="s">
        <v>10</v>
      </c>
      <c r="B57" t="s">
        <v>7</v>
      </c>
      <c r="C57" s="2">
        <v>42885</v>
      </c>
      <c r="D57" s="2">
        <v>42885</v>
      </c>
      <c r="E57" s="3">
        <v>3</v>
      </c>
      <c r="G57" s="3">
        <v>205</v>
      </c>
      <c r="H57" s="7">
        <v>1.99</v>
      </c>
      <c r="I57" s="7">
        <v>2.99</v>
      </c>
    </row>
    <row r="58" spans="1:11" x14ac:dyDescent="0.25">
      <c r="A58" t="s">
        <v>2</v>
      </c>
      <c r="B58" t="s">
        <v>1</v>
      </c>
      <c r="C58" s="2">
        <v>42885</v>
      </c>
      <c r="E58" s="3">
        <v>4</v>
      </c>
      <c r="G58" s="3">
        <v>290</v>
      </c>
      <c r="H58" s="7">
        <v>1.99</v>
      </c>
      <c r="I58" s="7">
        <v>2.99</v>
      </c>
    </row>
    <row r="59" spans="1:11" x14ac:dyDescent="0.25">
      <c r="A59" t="s">
        <v>9</v>
      </c>
      <c r="B59" t="s">
        <v>7</v>
      </c>
      <c r="C59" s="2">
        <v>42885</v>
      </c>
      <c r="E59" s="3">
        <v>4</v>
      </c>
      <c r="G59" s="3">
        <v>222</v>
      </c>
      <c r="H59" s="7">
        <v>1.99</v>
      </c>
    </row>
    <row r="60" spans="1:11" x14ac:dyDescent="0.25">
      <c r="A60" t="s">
        <v>0</v>
      </c>
      <c r="B60" t="s">
        <v>1</v>
      </c>
      <c r="C60" s="2">
        <v>42885</v>
      </c>
      <c r="E60" s="3">
        <v>5</v>
      </c>
      <c r="G60" s="3">
        <v>286</v>
      </c>
      <c r="H60" s="7">
        <v>1.99</v>
      </c>
    </row>
    <row r="61" spans="1:11" x14ac:dyDescent="0.25">
      <c r="A61" t="s">
        <v>8</v>
      </c>
      <c r="B61" t="s">
        <v>7</v>
      </c>
      <c r="C61" s="2">
        <v>42885</v>
      </c>
      <c r="E61" s="3">
        <v>5</v>
      </c>
      <c r="G61" s="3">
        <v>227</v>
      </c>
      <c r="H61" s="7">
        <v>1.99</v>
      </c>
    </row>
    <row r="62" spans="1:11" x14ac:dyDescent="0.25">
      <c r="A62" t="s">
        <v>6</v>
      </c>
      <c r="B62" t="s">
        <v>7</v>
      </c>
      <c r="C62" s="2">
        <v>42885</v>
      </c>
      <c r="E62" s="3">
        <v>6</v>
      </c>
      <c r="G62" s="3">
        <v>219</v>
      </c>
      <c r="H62" s="7">
        <v>1.99</v>
      </c>
    </row>
    <row r="63" spans="1:11" x14ac:dyDescent="0.25">
      <c r="A63" s="4" t="s">
        <v>101</v>
      </c>
      <c r="B63" s="4" t="s">
        <v>102</v>
      </c>
      <c r="C63" s="5">
        <v>42887</v>
      </c>
      <c r="D63" s="5">
        <v>42887</v>
      </c>
      <c r="E63" s="6">
        <v>1</v>
      </c>
      <c r="F63" s="6"/>
      <c r="G63" s="6">
        <v>434</v>
      </c>
      <c r="H63" s="12">
        <v>1.99</v>
      </c>
      <c r="I63" s="12">
        <v>3.99</v>
      </c>
      <c r="J63" s="4"/>
      <c r="K63" s="4"/>
    </row>
    <row r="64" spans="1:11" x14ac:dyDescent="0.25">
      <c r="A64" s="4" t="s">
        <v>100</v>
      </c>
      <c r="B64" s="4" t="s">
        <v>46</v>
      </c>
      <c r="C64" s="5">
        <v>42887</v>
      </c>
      <c r="D64" s="5">
        <v>42887</v>
      </c>
      <c r="E64" s="6">
        <v>1</v>
      </c>
      <c r="F64" s="6"/>
      <c r="G64" s="6">
        <v>317</v>
      </c>
      <c r="H64" s="12">
        <v>3.98</v>
      </c>
      <c r="I64" s="12">
        <v>3.49</v>
      </c>
      <c r="J64" s="4"/>
      <c r="K64" s="4"/>
    </row>
    <row r="65" spans="1:11" x14ac:dyDescent="0.25">
      <c r="A65" s="4" t="s">
        <v>98</v>
      </c>
      <c r="B65" s="4" t="s">
        <v>93</v>
      </c>
      <c r="C65" s="5">
        <v>42887</v>
      </c>
      <c r="D65" s="6"/>
      <c r="E65" s="3">
        <v>1</v>
      </c>
      <c r="F65" s="6"/>
      <c r="G65" s="6">
        <v>260</v>
      </c>
      <c r="H65" s="7">
        <v>0.99</v>
      </c>
      <c r="J65" s="4"/>
      <c r="K65" s="4"/>
    </row>
    <row r="66" spans="1:11" x14ac:dyDescent="0.25">
      <c r="A66" s="4" t="s">
        <v>99</v>
      </c>
      <c r="B66" s="4" t="s">
        <v>94</v>
      </c>
      <c r="C66" s="5">
        <v>42887</v>
      </c>
      <c r="D66" s="6"/>
      <c r="E66" s="6">
        <v>1</v>
      </c>
      <c r="F66" s="6"/>
      <c r="G66" s="6">
        <v>334</v>
      </c>
      <c r="H66" s="7">
        <v>3.99</v>
      </c>
    </row>
    <row r="67" spans="1:11" x14ac:dyDescent="0.25">
      <c r="A67" s="4" t="s">
        <v>97</v>
      </c>
      <c r="B67" s="4" t="s">
        <v>93</v>
      </c>
      <c r="C67" s="5">
        <v>42887</v>
      </c>
      <c r="D67" s="6"/>
      <c r="E67" s="3">
        <v>2</v>
      </c>
      <c r="F67" s="6"/>
      <c r="G67" s="6">
        <v>217</v>
      </c>
      <c r="H67" s="7">
        <v>0.99</v>
      </c>
      <c r="J67" s="4"/>
      <c r="K67" s="4"/>
    </row>
    <row r="68" spans="1:11" x14ac:dyDescent="0.25">
      <c r="A68" s="4" t="s">
        <v>96</v>
      </c>
      <c r="B68" s="4" t="s">
        <v>93</v>
      </c>
      <c r="C68" s="5">
        <v>42887</v>
      </c>
      <c r="D68" s="6"/>
      <c r="E68" s="3">
        <v>3</v>
      </c>
      <c r="F68" s="6"/>
      <c r="G68" s="6">
        <v>212</v>
      </c>
      <c r="H68" s="7">
        <v>1.99</v>
      </c>
      <c r="J68" s="4"/>
      <c r="K68" s="4"/>
    </row>
    <row r="69" spans="1:11" x14ac:dyDescent="0.25">
      <c r="A69" s="4" t="s">
        <v>95</v>
      </c>
      <c r="B69" s="4" t="s">
        <v>93</v>
      </c>
      <c r="C69" s="5">
        <v>42887</v>
      </c>
      <c r="D69" s="6"/>
      <c r="E69" s="3">
        <v>4</v>
      </c>
      <c r="F69" s="6"/>
      <c r="G69" s="6">
        <v>218</v>
      </c>
      <c r="H69" s="7">
        <v>0.99</v>
      </c>
      <c r="J69" s="4"/>
      <c r="K69" s="4"/>
    </row>
    <row r="70" spans="1:11" x14ac:dyDescent="0.25">
      <c r="A70" s="4" t="s">
        <v>105</v>
      </c>
      <c r="B70" s="4" t="s">
        <v>88</v>
      </c>
      <c r="C70" s="5">
        <v>42889</v>
      </c>
      <c r="D70" s="5">
        <v>42889</v>
      </c>
      <c r="E70" s="6">
        <v>3</v>
      </c>
      <c r="F70" s="6"/>
      <c r="G70" s="6">
        <v>286</v>
      </c>
      <c r="H70" s="12">
        <v>3.76</v>
      </c>
      <c r="I70" s="12">
        <v>3.49</v>
      </c>
      <c r="J70" s="4"/>
      <c r="K70" s="4"/>
    </row>
    <row r="71" spans="1:11" x14ac:dyDescent="0.25">
      <c r="A71" t="s">
        <v>104</v>
      </c>
      <c r="B71" t="s">
        <v>87</v>
      </c>
      <c r="C71" s="5">
        <v>42889</v>
      </c>
      <c r="D71" s="5">
        <v>42889</v>
      </c>
      <c r="E71" s="3">
        <v>5</v>
      </c>
      <c r="G71" s="3">
        <v>332</v>
      </c>
      <c r="H71" s="7">
        <v>3.98</v>
      </c>
      <c r="I71" s="7">
        <v>3.49</v>
      </c>
      <c r="J71" s="4"/>
      <c r="K71" s="4"/>
    </row>
  </sheetData>
  <sortState ref="A3:K71">
    <sortCondition ref="C3:C71"/>
    <sortCondition ref="E3:E7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defaultRowHeight="15" x14ac:dyDescent="0.25"/>
  <cols>
    <col min="1" max="1" width="70.42578125" bestFit="1" customWidth="1"/>
    <col min="2" max="2" width="13.28515625" customWidth="1"/>
    <col min="3" max="3" width="68.140625" bestFit="1" customWidth="1"/>
    <col min="4" max="4" width="12" bestFit="1" customWidth="1"/>
  </cols>
  <sheetData>
    <row r="1" spans="1:4" x14ac:dyDescent="0.25">
      <c r="A1" s="1" t="s">
        <v>124</v>
      </c>
      <c r="B1" s="1" t="s">
        <v>125</v>
      </c>
      <c r="C1" s="1" t="s">
        <v>123</v>
      </c>
      <c r="D1" s="1" t="s">
        <v>122</v>
      </c>
    </row>
    <row r="2" spans="1:4" x14ac:dyDescent="0.25">
      <c r="A2" t="s">
        <v>126</v>
      </c>
      <c r="B2" t="s">
        <v>108</v>
      </c>
      <c r="C2" t="str">
        <f>"=COUNT(aprice)"</f>
        <v>=COUNT(aprice)</v>
      </c>
      <c r="D2">
        <f>COUNT(aprice)</f>
        <v>58</v>
      </c>
    </row>
    <row r="3" spans="1:4" x14ac:dyDescent="0.25">
      <c r="A3" s="4" t="s">
        <v>134</v>
      </c>
      <c r="B3" s="4" t="s">
        <v>108</v>
      </c>
      <c r="C3" t="str">
        <f>"=COUNT(aprice)-COUNT(apurchased)"</f>
        <v>=COUNT(aprice)-COUNT(apurchased)</v>
      </c>
      <c r="D3">
        <f>COUNT(aprice)-COUNT(apurchased)</f>
        <v>16</v>
      </c>
    </row>
    <row r="4" spans="1:4" x14ac:dyDescent="0.25">
      <c r="A4" s="4" t="s">
        <v>131</v>
      </c>
      <c r="B4" s="4" t="s">
        <v>108</v>
      </c>
      <c r="C4" t="str">
        <f>"=COUNT(title)"</f>
        <v>=COUNT(title)</v>
      </c>
      <c r="D4">
        <f>COUNT(title)</f>
        <v>0</v>
      </c>
    </row>
    <row r="5" spans="1:4" x14ac:dyDescent="0.25">
      <c r="A5" s="4" t="s">
        <v>131</v>
      </c>
      <c r="B5" s="4" t="s">
        <v>109</v>
      </c>
      <c r="C5" t="str">
        <f>"=COUNTA(title)"</f>
        <v>=COUNTA(title)</v>
      </c>
      <c r="D5">
        <f>COUNTA(title)</f>
        <v>69</v>
      </c>
    </row>
    <row r="6" spans="1:4" x14ac:dyDescent="0.25">
      <c r="A6" s="4" t="s">
        <v>127</v>
      </c>
      <c r="B6" s="4" t="s">
        <v>109</v>
      </c>
      <c r="C6" t="str">
        <f>"=COUNTA(apurchased)"</f>
        <v>=COUNTA(apurchased)</v>
      </c>
      <c r="D6">
        <f>COUNTA(apurchased)</f>
        <v>42</v>
      </c>
    </row>
    <row r="7" spans="1:4" x14ac:dyDescent="0.25">
      <c r="A7" s="4" t="s">
        <v>133</v>
      </c>
      <c r="B7" s="4" t="s">
        <v>110</v>
      </c>
      <c r="C7" t="str">
        <f>"=COUNTBLANK(aprice)"</f>
        <v>=COUNTBLANK(aprice)</v>
      </c>
      <c r="D7">
        <f>COUNTBLANK(aprice)</f>
        <v>11</v>
      </c>
    </row>
    <row r="8" spans="1:4" x14ac:dyDescent="0.25">
      <c r="A8" s="4" t="s">
        <v>128</v>
      </c>
      <c r="B8" s="4" t="s">
        <v>110</v>
      </c>
      <c r="C8" t="str">
        <f>"=COUNTBLANK(read)"</f>
        <v>=COUNTBLANK(read)</v>
      </c>
      <c r="D8">
        <f>COUNTBLANK(read)</f>
        <v>62</v>
      </c>
    </row>
    <row r="9" spans="1:4" x14ac:dyDescent="0.25">
      <c r="A9" s="4" t="s">
        <v>172</v>
      </c>
      <c r="B9" s="4" t="s">
        <v>111</v>
      </c>
      <c r="C9" t="str">
        <f>"=COUNTIF(author,""Simon Wood"")"</f>
        <v>=COUNTIF(author,"Simon Wood")</v>
      </c>
      <c r="D9">
        <f>COUNTIF(author,"Simon Wood")</f>
        <v>2</v>
      </c>
    </row>
    <row r="10" spans="1:4" x14ac:dyDescent="0.25">
      <c r="A10" s="4" t="s">
        <v>129</v>
      </c>
      <c r="B10" s="4" t="s">
        <v>111</v>
      </c>
      <c r="C10" t="str">
        <f>"=COUNTIF(pages,""&gt;400"")"</f>
        <v>=COUNTIF(pages,"&gt;400")</v>
      </c>
      <c r="D10">
        <f>COUNTIF(pages,"&gt;400")</f>
        <v>10</v>
      </c>
    </row>
    <row r="11" spans="1:4" x14ac:dyDescent="0.25">
      <c r="A11" s="4" t="s">
        <v>150</v>
      </c>
      <c r="B11" s="4" t="s">
        <v>111</v>
      </c>
      <c r="C11" s="14" t="str">
        <f>"=COUNTIF(title,""The*"")"</f>
        <v>=COUNTIF(title,"The*")</v>
      </c>
      <c r="D11" s="15">
        <f>COUNTIF(title,"The*")</f>
        <v>15</v>
      </c>
    </row>
    <row r="12" spans="1:4" x14ac:dyDescent="0.25">
      <c r="A12" s="4" t="s">
        <v>149</v>
      </c>
      <c r="B12" s="4" t="s">
        <v>112</v>
      </c>
      <c r="C12" t="str">
        <f>"=COUNTIFS(read,""Y"",series,1)"</f>
        <v>=COUNTIFS(read,"Y",series,1)</v>
      </c>
      <c r="D12">
        <f>COUNTIFS(read,"Y",series,1)</f>
        <v>3</v>
      </c>
    </row>
    <row r="13" spans="1:4" x14ac:dyDescent="0.25">
      <c r="A13" s="4" t="s">
        <v>132</v>
      </c>
      <c r="B13" s="4" t="s">
        <v>112</v>
      </c>
      <c r="C13" t="str">
        <f>"=COUNTIFS(kprice,""&gt;=2.00"",kprice,""&lt;=4.00"")"</f>
        <v>=COUNTIFS(kprice,"&gt;=2.00",kprice,"&lt;=4.00")</v>
      </c>
      <c r="D13">
        <f>COUNTIFS(kprice,"&gt;=2.00",kprice,"&lt;=4.00")</f>
        <v>37</v>
      </c>
    </row>
    <row r="14" spans="1:4" x14ac:dyDescent="0.25">
      <c r="A14" s="4" t="s">
        <v>130</v>
      </c>
      <c r="B14" s="4" t="s">
        <v>112</v>
      </c>
      <c r="C14" t="str">
        <f>"=COUNTIFS(kprice,""&gt;=3.49"",aprice,""&gt;=3.49"")"</f>
        <v>=COUNTIFS(kprice,"&gt;=3.49",aprice,"&gt;=3.49")</v>
      </c>
      <c r="D14">
        <f>COUNTIFS(kprice,"&gt;=3.49",aprice,"&gt;=3.49")</f>
        <v>34</v>
      </c>
    </row>
    <row r="15" spans="1:4" x14ac:dyDescent="0.25">
      <c r="A15" s="4" t="s">
        <v>143</v>
      </c>
      <c r="B15" s="4" t="s">
        <v>135</v>
      </c>
      <c r="C15" s="14" t="str">
        <f>"=SUM(kprice)"</f>
        <v>=SUM(kprice)</v>
      </c>
      <c r="D15" s="14">
        <f>SUM(kprice)</f>
        <v>213.75000000000011</v>
      </c>
    </row>
    <row r="16" spans="1:4" x14ac:dyDescent="0.25">
      <c r="A16" s="4" t="s">
        <v>142</v>
      </c>
      <c r="B16" s="4" t="s">
        <v>135</v>
      </c>
      <c r="C16" s="14" t="str">
        <f>"=SUM(aprice,kprice)"</f>
        <v>=SUM(aprice,kprice)</v>
      </c>
      <c r="D16" s="14">
        <f>SUM(aprice,kprice)</f>
        <v>411.67000000000075</v>
      </c>
    </row>
    <row r="17" spans="1:4" x14ac:dyDescent="0.25">
      <c r="A17" s="4" t="s">
        <v>144</v>
      </c>
      <c r="B17" s="4" t="s">
        <v>140</v>
      </c>
      <c r="C17" s="14" t="str">
        <f>"=SUMIF(author,""T.R. Ragan"",kprice)"</f>
        <v>=SUMIF(author,"T.R. Ragan",kprice)</v>
      </c>
      <c r="D17" s="14">
        <f>SUMIF(author,"T.R. Ragan",kprice)</f>
        <v>11.94</v>
      </c>
    </row>
    <row r="18" spans="1:4" x14ac:dyDescent="0.25">
      <c r="A18" s="4" t="s">
        <v>145</v>
      </c>
      <c r="B18" s="4" t="s">
        <v>140</v>
      </c>
      <c r="C18" s="14" t="str">
        <f>"=SUMIFS(aprice,author,""T.R. Ragan"",apurchased,""&gt;0"")"</f>
        <v>=SUMIFS(aprice,author,"T.R. Ragan",apurchased,"&gt;0")</v>
      </c>
      <c r="D18" s="14">
        <f>SUMIFS(aprice,author,"T.R. Ragan",apurchased,"&gt;0")</f>
        <v>10.97</v>
      </c>
    </row>
    <row r="19" spans="1:4" x14ac:dyDescent="0.25">
      <c r="A19" s="4" t="s">
        <v>147</v>
      </c>
      <c r="B19" s="4" t="s">
        <v>140</v>
      </c>
      <c r="C19" s="15" t="str">
        <f>"=SUMIF(read,""Y"",pages)"</f>
        <v>=SUMIF(read,"Y",pages)</v>
      </c>
      <c r="D19" s="15">
        <f>SUMIF(read,"Y",pages)</f>
        <v>2447</v>
      </c>
    </row>
    <row r="20" spans="1:4" x14ac:dyDescent="0.25">
      <c r="A20" s="4" t="s">
        <v>151</v>
      </c>
      <c r="B20" s="4" t="s">
        <v>140</v>
      </c>
      <c r="C20" s="14" t="str">
        <f>"=SUMIF(author,""M*"",aprice)"</f>
        <v>=SUMIF(author,"M*",aprice)</v>
      </c>
      <c r="D20" s="14">
        <f>SUMIF(author,"M*",aprice)</f>
        <v>50.350000000000023</v>
      </c>
    </row>
    <row r="21" spans="1:4" x14ac:dyDescent="0.25">
      <c r="A21" s="4" t="s">
        <v>152</v>
      </c>
      <c r="B21" s="4" t="s">
        <v>141</v>
      </c>
      <c r="C21" s="14" t="str">
        <f>"=SUMIFS(aprice,apurchased,""&gt;=0"",author,""M*"")"</f>
        <v>=SUMIFS(aprice,apurchased,"&gt;=0",author,"M*")</v>
      </c>
      <c r="D21" s="14">
        <f>SUMIFS(aprice,apurchased,"&gt;=0",author,"M*")</f>
        <v>27.920000000000009</v>
      </c>
    </row>
    <row r="22" spans="1:4" x14ac:dyDescent="0.25">
      <c r="A22" s="4" t="s">
        <v>148</v>
      </c>
      <c r="B22" s="4" t="s">
        <v>141</v>
      </c>
      <c r="C22" s="14" t="str">
        <f>"=SUMIFS(kprice,kpurchased,""&gt;=1/5/2017"",kpurchased,""&lt;=31/5/2017"")"</f>
        <v>=SUMIFS(kprice,kpurchased,"&gt;=1/5/2017",kpurchased,"&lt;=31/5/2017")</v>
      </c>
      <c r="D22" s="14">
        <f>SUMIFS(kprice,kpurchased,"&gt;=1/5/2017",kpurchased,"&lt;=31/5/2017")</f>
        <v>79.689999999999955</v>
      </c>
    </row>
    <row r="23" spans="1:4" x14ac:dyDescent="0.25">
      <c r="A23" s="4" t="s">
        <v>146</v>
      </c>
      <c r="B23" s="4" t="s">
        <v>141</v>
      </c>
      <c r="C23" s="14" t="str">
        <f>"=SUMIFS(aprice,apurchased,""&gt;=1/5/2017"",apurchased,""&lt;=31/5/2017"")"</f>
        <v>=SUMIFS(aprice,apurchased,"&gt;=1/5/2017",apurchased,"&lt;=31/5/2017")</v>
      </c>
      <c r="D23" s="14">
        <f>SUMIFS(aprice,apurchased,"&gt;=1/5/2017",apurchased,"&lt;=31/5/2017")</f>
        <v>51.850000000000023</v>
      </c>
    </row>
    <row r="24" spans="1:4" x14ac:dyDescent="0.25">
      <c r="A24" s="4" t="s">
        <v>158</v>
      </c>
      <c r="B24" s="4" t="s">
        <v>154</v>
      </c>
      <c r="C24" s="14" t="str">
        <f>"=AVERAGE(kprice)"</f>
        <v>=AVERAGE(kprice)</v>
      </c>
      <c r="D24" s="14">
        <f>AVERAGE(kprice)</f>
        <v>3.0978260869565233</v>
      </c>
    </row>
    <row r="25" spans="1:4" x14ac:dyDescent="0.25">
      <c r="A25" s="4" t="s">
        <v>159</v>
      </c>
      <c r="B25" s="4" t="s">
        <v>154</v>
      </c>
      <c r="C25" s="14" t="str">
        <f>"=AVERAGE(kprice,aprice)"</f>
        <v>=AVERAGE(kprice,aprice)</v>
      </c>
      <c r="D25" s="14">
        <f>AVERAGE(kprice,aprice)</f>
        <v>3.2414960629921312</v>
      </c>
    </row>
    <row r="26" spans="1:4" x14ac:dyDescent="0.25">
      <c r="A26" s="4" t="s">
        <v>163</v>
      </c>
      <c r="B26" s="4" t="s">
        <v>154</v>
      </c>
      <c r="C26" t="str">
        <f>"=AVERAGE(series)"</f>
        <v>=AVERAGE(series)</v>
      </c>
      <c r="D26">
        <f>AVERAGE(series)</f>
        <v>1.855072463768116</v>
      </c>
    </row>
    <row r="27" spans="1:4" x14ac:dyDescent="0.25">
      <c r="A27" s="4" t="s">
        <v>170</v>
      </c>
      <c r="B27" s="4" t="s">
        <v>154</v>
      </c>
      <c r="C27" s="13" t="str">
        <f>"=AVERAGE(rating)"</f>
        <v>=AVERAGE(rating)</v>
      </c>
      <c r="D27" s="13">
        <f>AVERAGE(rating)</f>
        <v>4</v>
      </c>
    </row>
    <row r="28" spans="1:4" x14ac:dyDescent="0.25">
      <c r="A28" s="4" t="s">
        <v>169</v>
      </c>
      <c r="B28" s="4" t="s">
        <v>155</v>
      </c>
      <c r="C28" s="13" t="str">
        <f>"=AVERAGEA(rating)"</f>
        <v>=AVERAGEA(rating)</v>
      </c>
      <c r="D28" s="13">
        <f>AVERAGEA(rating)</f>
        <v>3.4285714285714284</v>
      </c>
    </row>
    <row r="29" spans="1:4" x14ac:dyDescent="0.25">
      <c r="A29" s="4" t="s">
        <v>160</v>
      </c>
      <c r="B29" s="4" t="s">
        <v>155</v>
      </c>
      <c r="C29" t="str">
        <f>"=TEXT(AVERAGEA(kpurchased),""dd/MM/yyyy"")"</f>
        <v>=TEXT(AVERAGEA(kpurchased),"dd/MM/yyyy")</v>
      </c>
      <c r="D29" t="str">
        <f>TEXT(AVERAGEA(kpurchased),"dd/MM/yyyy")</f>
        <v>08/04/2017</v>
      </c>
    </row>
    <row r="30" spans="1:4" x14ac:dyDescent="0.25">
      <c r="A30" s="4" t="s">
        <v>161</v>
      </c>
      <c r="B30" s="4" t="s">
        <v>155</v>
      </c>
      <c r="C30" t="str">
        <f>"=TEXT(AVERAGEA(apurchased),""dd/MM/yyyy"")"</f>
        <v>=TEXT(AVERAGEA(apurchased),"dd/MM/yyyy")</v>
      </c>
      <c r="D30" t="str">
        <f>TEXT(AVERAGEA(apurchased),"dd/MM/yyyy")</f>
        <v>17/04/2017</v>
      </c>
    </row>
    <row r="31" spans="1:4" x14ac:dyDescent="0.25">
      <c r="A31" s="4" t="s">
        <v>153</v>
      </c>
      <c r="B31" s="4" t="s">
        <v>156</v>
      </c>
      <c r="C31" s="14" t="str">
        <f>"=AVERAGEIF(title,""*Crosswhite*"",kprice)"</f>
        <v>=AVERAGEIF(title,"*Crosswhite*",kprice)</v>
      </c>
      <c r="D31" s="14">
        <f>AVERAGEIF(title,"*Crosswhite*",kprice)</f>
        <v>3.98</v>
      </c>
    </row>
    <row r="32" spans="1:4" x14ac:dyDescent="0.25">
      <c r="A32" s="4" t="s">
        <v>162</v>
      </c>
      <c r="B32" s="4" t="s">
        <v>156</v>
      </c>
      <c r="C32" s="14" t="str">
        <f>"=AVERAGEIF(read,""Y"",pages)"</f>
        <v>=AVERAGEIF(read,"Y",pages)</v>
      </c>
      <c r="D32" s="14">
        <f>AVERAGEIF(read,"Y",pages)</f>
        <v>349.57142857142856</v>
      </c>
    </row>
    <row r="33" spans="1:4" x14ac:dyDescent="0.25">
      <c r="A33" s="4" t="s">
        <v>164</v>
      </c>
      <c r="B33" s="4" t="s">
        <v>156</v>
      </c>
      <c r="C33" t="str">
        <f>"=AVERAGEIF(series,""&gt;0"")"</f>
        <v>=AVERAGEIF(series,"&gt;0")</v>
      </c>
      <c r="D33">
        <f>AVERAGEIF(series,"&gt;0")</f>
        <v>2.56</v>
      </c>
    </row>
    <row r="34" spans="1:4" x14ac:dyDescent="0.25">
      <c r="A34" s="4" t="s">
        <v>165</v>
      </c>
      <c r="B34" s="4" t="s">
        <v>157</v>
      </c>
      <c r="C34" s="14" t="str">
        <f>"=AVERAGEIFS(kprice,kpurchased,""&gt;=1/4/2017"",kpurchased,""&lt;=30/4/2017"")"</f>
        <v>=AVERAGEIFS(kprice,kpurchased,"&gt;=1/4/2017",kpurchased,"&lt;=30/4/2017")</v>
      </c>
      <c r="D34" s="14">
        <f>AVERAGEIFS(kprice,kpurchased,"&gt;=1/5/2017",kpurchased,"&lt;=31/5/2017")</f>
        <v>3.3204166666666648</v>
      </c>
    </row>
    <row r="35" spans="1:4" x14ac:dyDescent="0.25">
      <c r="A35" s="4" t="s">
        <v>166</v>
      </c>
      <c r="B35" s="4" t="s">
        <v>157</v>
      </c>
      <c r="C35" t="str">
        <f>"=AVERAGEIFS(aprice,read,""Y"",apurchased,""&gt;0"")"</f>
        <v>=AVERAGEIFS(aprice,read,"Y",apurchased,"&gt;0")</v>
      </c>
      <c r="D35">
        <f>AVERAGEIFS(aprice,read,"Y",apurchased,"&gt;0")</f>
        <v>3.4185714285714295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BookList</vt:lpstr>
      <vt:lpstr>Questions</vt:lpstr>
      <vt:lpstr>aprice</vt:lpstr>
      <vt:lpstr>apurchased</vt:lpstr>
      <vt:lpstr>author</vt:lpstr>
      <vt:lpstr>kprice</vt:lpstr>
      <vt:lpstr>kpurchased</vt:lpstr>
      <vt:lpstr>pages</vt:lpstr>
      <vt:lpstr>rating</vt:lpstr>
      <vt:lpstr>read</vt:lpstr>
      <vt:lpstr>series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2017-05-30T05:07:51Z</dcterms:created>
  <dcterms:modified xsi:type="dcterms:W3CDTF">2017-06-04T01:42:36Z</dcterms:modified>
</cp:coreProperties>
</file>